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igenaar\Desktop\"/>
    </mc:Choice>
  </mc:AlternateContent>
  <xr:revisionPtr revIDLastSave="0" documentId="13_ncr:1_{195C8F92-1269-4FFB-91CD-9C3641BA02C9}" xr6:coauthVersionLast="47" xr6:coauthVersionMax="47" xr10:uidLastSave="{00000000-0000-0000-0000-000000000000}"/>
  <bookViews>
    <workbookView xWindow="-105" yWindow="0" windowWidth="31185" windowHeight="20985" xr2:uid="{00000000-000D-0000-FFFF-FFFF00000000}"/>
  </bookViews>
  <sheets>
    <sheet name="GIETPRIJS SIMULATOR" sheetId="1" r:id="rId1"/>
    <sheet name="Instellingen" sheetId="2" state="hidden" r:id="rId2"/>
    <sheet name="Tarieven" sheetId="3" state="hidden" r:id="rId3"/>
    <sheet name="Lijsten" sheetId="4" state="hidden" r:id="rId4"/>
  </sheets>
  <definedNames>
    <definedName name="_xlnm.Print_Area" localSheetId="0">'GIETPRIJS SIMULATOR'!$A$1:$L$35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I29" i="1"/>
  <c r="I30" i="1"/>
  <c r="I31" i="1"/>
  <c r="I32" i="1"/>
  <c r="I33" i="1"/>
  <c r="I34" i="1"/>
  <c r="P27" i="1"/>
  <c r="B3" i="2"/>
  <c r="T34" i="1"/>
  <c r="P34" i="1"/>
  <c r="G34" i="1"/>
  <c r="T33" i="1"/>
  <c r="P33" i="1"/>
  <c r="G33" i="1"/>
  <c r="T32" i="1"/>
  <c r="P32" i="1"/>
  <c r="G32" i="1"/>
  <c r="T31" i="1"/>
  <c r="P31" i="1"/>
  <c r="G31" i="1"/>
  <c r="P30" i="1"/>
  <c r="G30" i="1"/>
  <c r="T30" i="1" s="1"/>
  <c r="T29" i="1"/>
  <c r="P29" i="1"/>
  <c r="G29" i="1"/>
  <c r="Q29" i="1" s="1"/>
  <c r="P28" i="1"/>
  <c r="G28" i="1"/>
  <c r="T28" i="1" s="1"/>
  <c r="I28" i="1" s="1"/>
  <c r="G27" i="1"/>
  <c r="T27" i="1" s="1"/>
  <c r="I27" i="1" s="1"/>
  <c r="P26" i="1"/>
  <c r="G26" i="1" l="1"/>
  <c r="T26" i="1" s="1"/>
  <c r="I26" i="1" s="1"/>
  <c r="B14" i="1"/>
  <c r="O34" i="1"/>
  <c r="M34" i="1"/>
  <c r="Q34" i="1"/>
  <c r="N34" i="1"/>
  <c r="Q33" i="1"/>
  <c r="O33" i="1"/>
  <c r="N33" i="1"/>
  <c r="M33" i="1"/>
  <c r="Q32" i="1"/>
  <c r="O32" i="1"/>
  <c r="N32" i="1"/>
  <c r="M32" i="1"/>
  <c r="Q31" i="1"/>
  <c r="O31" i="1"/>
  <c r="N31" i="1"/>
  <c r="M31" i="1"/>
  <c r="M30" i="1"/>
  <c r="N30" i="1"/>
  <c r="Q30" i="1"/>
  <c r="O30" i="1"/>
  <c r="O29" i="1"/>
  <c r="M29" i="1"/>
  <c r="N29" i="1"/>
  <c r="Q28" i="1"/>
  <c r="N28" i="1"/>
  <c r="O28" i="1"/>
  <c r="M28" i="1"/>
  <c r="M27" i="1"/>
  <c r="Q27" i="1"/>
  <c r="O27" i="1"/>
  <c r="N27" i="1"/>
  <c r="M26" i="1" l="1"/>
  <c r="Q26" i="1"/>
  <c r="B15" i="1" s="1"/>
  <c r="N26" i="1"/>
  <c r="B12" i="1" s="1"/>
  <c r="O26" i="1"/>
  <c r="B13" i="1" s="1"/>
  <c r="H28" i="1"/>
  <c r="H31" i="1"/>
  <c r="H33" i="1"/>
  <c r="H32" i="1"/>
  <c r="H34" i="1"/>
  <c r="H29" i="1"/>
  <c r="H27" i="1"/>
  <c r="H30" i="1"/>
  <c r="H26" i="1" l="1"/>
  <c r="B11" i="1"/>
  <c r="B17" i="1" s="1"/>
  <c r="B18" i="1" l="1"/>
</calcChain>
</file>

<file path=xl/sharedStrings.xml><?xml version="1.0" encoding="utf-8"?>
<sst xmlns="http://schemas.openxmlformats.org/spreadsheetml/2006/main" count="131" uniqueCount="110">
  <si>
    <t>PRIJS</t>
  </si>
  <si>
    <t>DAGKOERSEN MATERIAAL</t>
  </si>
  <si>
    <t>Maakloon</t>
  </si>
  <si>
    <t>Aangerekend</t>
  </si>
  <si>
    <t>Materiaal</t>
  </si>
  <si>
    <t>Supplementen</t>
  </si>
  <si>
    <t>Extra gietkanalen</t>
  </si>
  <si>
    <t>Opties</t>
  </si>
  <si>
    <t>Subtotaal excl. btw</t>
  </si>
  <si>
    <t>Totaal incl. btw</t>
  </si>
  <si>
    <t>Gewichtstype</t>
  </si>
  <si>
    <t>Gewicht / st.</t>
  </si>
  <si>
    <t>Aantal</t>
  </si>
  <si>
    <t>Was spuiten</t>
  </si>
  <si>
    <t>Harden</t>
  </si>
  <si>
    <t>Trommel</t>
  </si>
  <si>
    <t>Metaalgewicht totaal</t>
  </si>
  <si>
    <t>Supplement</t>
  </si>
  <si>
    <t>Extra kanalen</t>
  </si>
  <si>
    <t>Au 999 aanleveren</t>
  </si>
  <si>
    <t>INSTELLINGEN &amp; DAGPRIJZEN</t>
  </si>
  <si>
    <t>Dagprijs zilver 999 (€/g)</t>
  </si>
  <si>
    <t>Dagprijs goud 999 (€/g)</t>
  </si>
  <si>
    <t>Btw</t>
  </si>
  <si>
    <t>Extra gietkanaal (€)</t>
  </si>
  <si>
    <t>Was spuiten - Van Ranst moule (vanaf €/st.)</t>
  </si>
  <si>
    <t>Was spuiten - externe moule (vanaf €/st.)</t>
  </si>
  <si>
    <t>Gehalte</t>
  </si>
  <si>
    <t>Was → metaal factor</t>
  </si>
  <si>
    <t>Palladium suppl. €/g</t>
  </si>
  <si>
    <t>Kleursupplement &lt;10 st.</t>
  </si>
  <si>
    <t>Opmerking</t>
  </si>
  <si>
    <t>Zilver 925</t>
  </si>
  <si>
    <t>Materiaal = dagprijs × 0,925 + 15%</t>
  </si>
  <si>
    <t>Brons</t>
  </si>
  <si>
    <t>Materiaal = €0,12/g</t>
  </si>
  <si>
    <t>Goud 18k geel</t>
  </si>
  <si>
    <t>Goud 18k wit</t>
  </si>
  <si>
    <t>Palladiumsupplement</t>
  </si>
  <si>
    <t>Goud 18k rood</t>
  </si>
  <si>
    <t>€35 indien minder dan 10 stuks</t>
  </si>
  <si>
    <t>Goud 14k geel</t>
  </si>
  <si>
    <t>Goud 14k wit</t>
  </si>
  <si>
    <t>Beide supplementen kunnen gelden</t>
  </si>
  <si>
    <t>Goud 14k rood</t>
  </si>
  <si>
    <t>De wasfactoren zijn praktische startwaarden en verschillen per legering. Controleer ze met jullie eigen gietresultaten en pas ze hier aan. De dagkoersen worden op het hoofdblad ingevuld en verschijnen hierboven automatisch.</t>
  </si>
  <si>
    <t>Tot gewicht / st.</t>
  </si>
  <si>
    <t>Zilver/brons maakloon</t>
  </si>
  <si>
    <t>Goud maakloon</t>
  </si>
  <si>
    <t>Vanaf aantal</t>
  </si>
  <si>
    <t>Seriekorting</t>
  </si>
  <si>
    <t>Vanaf gewicht</t>
  </si>
  <si>
    <t>Zilver/brons</t>
  </si>
  <si>
    <t>Goud</t>
  </si>
  <si>
    <t>AG999  (€/g)</t>
  </si>
  <si>
    <t>AU999  (€/g)</t>
  </si>
  <si>
    <t>Matérieau</t>
  </si>
  <si>
    <t>Type de Poids</t>
  </si>
  <si>
    <t>Poids/pièce</t>
  </si>
  <si>
    <t>Quantité</t>
  </si>
  <si>
    <t>Pulvérisation de cire</t>
  </si>
  <si>
    <t>Poids total du métal</t>
  </si>
  <si>
    <t>Coût de fabrication</t>
  </si>
  <si>
    <t>Matériau</t>
  </si>
  <si>
    <t>Supplément</t>
  </si>
  <si>
    <t>Canaux Supplémentaires</t>
  </si>
  <si>
    <t>Options</t>
  </si>
  <si>
    <t>Total hors TVA</t>
  </si>
  <si>
    <t>AU 999 par la client</t>
  </si>
  <si>
    <t>Total excl. VAT</t>
  </si>
  <si>
    <t>Additional Sprues</t>
  </si>
  <si>
    <t>Surcharge</t>
  </si>
  <si>
    <t>Material</t>
  </si>
  <si>
    <t>Manufacturing costs</t>
  </si>
  <si>
    <t>Total metal weight</t>
  </si>
  <si>
    <t>Quantity</t>
  </si>
  <si>
    <t>Weight type</t>
  </si>
  <si>
    <t>Weight/pc.</t>
  </si>
  <si>
    <t>Additional sprues/pc.</t>
  </si>
  <si>
    <t>75 € / cuvette</t>
  </si>
  <si>
    <t>vanaf 210 €</t>
  </si>
  <si>
    <t>Eigen cuvette (klein) / Cuvette propre (petite) / Own cuvette (small)</t>
  </si>
  <si>
    <t>Eigen cuvette (groot) / Cuvette propre (large) / Own cuvette (large)</t>
  </si>
  <si>
    <t>105 € / cuvette</t>
  </si>
  <si>
    <t>Thermisch harden / Ducissement thermique / Heat harding (min. 250 gr.)</t>
  </si>
  <si>
    <t>Trommelpolijsten / Polissage au tonneau / Tumble polishing</t>
  </si>
  <si>
    <t>50 € / begonnen 500 gr.</t>
  </si>
  <si>
    <t>15€ / begonnen 250 gr.</t>
  </si>
  <si>
    <t>Rubberen mal/ Moule en caoutchouc / Rubber mould</t>
  </si>
  <si>
    <t>Aluminium mal/ Moule en Aluminium / Aluminium mould</t>
  </si>
  <si>
    <t>vanaf 65€</t>
  </si>
  <si>
    <t>Levertermijn</t>
  </si>
  <si>
    <t>Ambacht</t>
  </si>
  <si>
    <t>Wasjes die dinsdag voor 12u bij ons zijn, zullen donderdagavond klaar liggen. Indien u meer dan 30 stuks binnenbrengt, kan het gebeuren dat wij uw order in deelbestellingen gieten (i.e. afhankelijk van onze weekcapaciteit)</t>
  </si>
  <si>
    <t>Les modèles en cire qui nous parviennent avant 12 h le mardi seront prêts le jeudi en fin de journée. Si vous nous confiez plus de 30 pièces, il est possible que votre commande soit coulée en plusieurs lots, en fonction de notre capacité hebdomadaire.</t>
  </si>
  <si>
    <t>Wax models received before 12 noon on Tuesday will be ready by Thursday evening. If you submit more than 30 pieces, your order may be cast in several batches, depending on our weekly capacity.</t>
  </si>
  <si>
    <t>GIETEN SIMULATOR</t>
  </si>
  <si>
    <t>La coulée reste un procédé artisanal. Lorsqu’un modèle est fourni en cire, Van Ranst ne peut être tenue responsable de sa perte en cas d’échec du processus de coulée.</t>
  </si>
  <si>
    <t>Casting remains an artisanal process. When a model is supplied in wax, Van Ranst cannot be held liable for its loss if the casting process fails.</t>
  </si>
  <si>
    <t>Gieten blijft een ambachtelijk proces. In geval dat een model in was aangeleverd wordt, onze firma kan niet aansprakelijk gesteld worden voor het verlies ervan indien het gietprocédé mislukt.</t>
  </si>
  <si>
    <t>Diverse prijzen</t>
  </si>
  <si>
    <t>Fijn goud</t>
  </si>
  <si>
    <t>AU 999 customer supplied</t>
  </si>
  <si>
    <t>Totaal excl. BTW</t>
  </si>
  <si>
    <t>Wax spraying</t>
  </si>
  <si>
    <r>
      <t xml:space="preserve">1) Vul de actuele dagkoers van zilver (Ag) en goud (Au) in. De dagkoers op het moment van de gieting wordt overgenomen in de factuur.
2) Geef aan of je gebruikmaakt van een eigen goudrekening bij Van Ranst.
2) Vul per lijn het materiaal, het gewichtstype, het gewicht per stuk en het aantal stuks in. Wanneer je het wasgewicht ingeeft, berekent de simulator automatisch het </t>
    </r>
    <r>
      <rPr>
        <u/>
        <sz val="12"/>
        <rFont val="Garamond"/>
        <family val="1"/>
      </rPr>
      <t>verwachte</t>
    </r>
    <r>
      <rPr>
        <sz val="12"/>
        <rFont val="Garamond"/>
        <family val="1"/>
      </rPr>
      <t xml:space="preserve"> metaalgewicht.
</t>
    </r>
    <r>
      <rPr>
        <i/>
        <sz val="12"/>
        <rFont val="Garamond"/>
        <family val="1"/>
      </rPr>
      <t>Alle vermelde prijzen zijn indicatief en exclusief btw. Het definitieve gietgewicht kan afwijken, omdat aan een gegoten juweel steeds een gedeelte van het gietkanaal achterblijft.
Voor de berekening van de seriekorting telt de simulator alle stuks in hetzelfde metaal samen. Voor stukken met een metaalgewicht van meer dan 100 gram maken we steeds een offerte op maat.</t>
    </r>
  </si>
  <si>
    <r>
      <t xml:space="preserve">1) Enter the current daily price of silver (Ag) and gold (Au). The daily price applicable at the time of casting will be used on the invoice. 
2) Indicate whether you use your own gold account held with Van Ranst.
3) For each line, enter the material, weight type, weight per piece and number of pieces. When entering the wax weight, the simulator will automatically calculate the estimated metal weight. All prices shown are indicative and exclude VAT. 
</t>
    </r>
    <r>
      <rPr>
        <i/>
        <sz val="12"/>
        <rFont val="Garamond"/>
        <family val="1"/>
      </rPr>
      <t>The final casting weight may vary, as part of the sprue will always remain attached to the cast piece. For the volume discount calculation, the simulator combines all pieces cast in the same metal. 
For pieces with a metal weight exceeding 100 grams, we will always provide a customised quotation.</t>
    </r>
  </si>
  <si>
    <r>
      <t xml:space="preserve">1) Indiquez le cours actuel de l’argent (Ag) et de l’or (Au). Le cours en vigueur au moment de la coulée sera appliqué sur la facture. 
2) Indiquez si vous utilisez votre propre compte or auprès de Van Ranst. 
3. Pour chaque ligne, indiquez le métal, le type de poids, le poids par pièce et le nombre de pièces. Lorsque vous saisissez le poids de la cire, le simulateur calcule automatiquement le poids estimé du métal. Tous les prix indiqués sont donnés à titre indicatif et s’entendent hors TVA. 
</t>
    </r>
    <r>
      <rPr>
        <i/>
        <sz val="12"/>
        <rFont val="Garamond"/>
        <family val="1"/>
      </rPr>
      <t>Le poids final après la coulée peut varier, car une partie du canal de coulée reste toujours attachée à la pièce coulée. Pour le calcul de la remise de quantité, le simulateur additionne toutes les pièces coulées dans le même métal. 
Pour les pièces dont le poids en métal dépasse 100 grammes, nous établissons toujours une offre sur mesure.</t>
    </r>
  </si>
  <si>
    <t>Canaux supplementaires
/pièce</t>
  </si>
  <si>
    <t>Extra kanalen /st.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</si>
</sst>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000"/>
    <numFmt numFmtId="165" formatCode="\€\ #,##0.00"/>
    <numFmt numFmtId="166" formatCode="0.00\ &quot;g&quot;"/>
    <numFmt numFmtId="167" formatCode="0.0%"/>
    <numFmt numFmtId="168" formatCode="\€\ #,##0"/>
  </numFmts>
  <fonts count="20">
    <font>
      <sz val="11"/>
      <name val="Carlito"/>
    </font>
    <font>
      <b/>
      <sz val="11"/>
      <color rgb="FFFFFFFF"/>
      <name val="Carlito"/>
    </font>
    <font>
      <b/>
      <sz val="15"/>
      <color rgb="FFFFFFFF"/>
      <name val="Carlito"/>
    </font>
    <font>
      <i/>
      <sz val="11"/>
      <name val="Carlito"/>
    </font>
    <font>
      <sz val="11"/>
      <name val="Carlito"/>
    </font>
    <font>
      <sz val="11"/>
      <color rgb="FF006100"/>
      <name val="Calibri"/>
      <family val="2"/>
      <scheme val="minor"/>
    </font>
    <font>
      <sz val="8"/>
      <name val="Carlito"/>
    </font>
    <font>
      <sz val="12"/>
      <name val="Garamond"/>
      <family val="1"/>
    </font>
    <font>
      <b/>
      <sz val="12"/>
      <name val="Garamond"/>
      <family val="1"/>
    </font>
    <font>
      <b/>
      <u/>
      <sz val="16"/>
      <name val="Garamond"/>
      <family val="1"/>
    </font>
    <font>
      <i/>
      <sz val="12"/>
      <name val="Garamond"/>
      <family val="1"/>
    </font>
    <font>
      <b/>
      <sz val="12"/>
      <color rgb="FF006100"/>
      <name val="Garamond"/>
      <family val="1"/>
    </font>
    <font>
      <sz val="12"/>
      <color theme="1"/>
      <name val="Garamond"/>
      <family val="1"/>
    </font>
    <font>
      <b/>
      <sz val="14"/>
      <color rgb="FFFFFFFF"/>
      <name val="Garamond"/>
      <family val="1"/>
    </font>
    <font>
      <b/>
      <sz val="20"/>
      <color rgb="FFFFFFFF"/>
      <name val="Garamond"/>
      <family val="1"/>
    </font>
    <font>
      <sz val="14"/>
      <name val="Garamond"/>
      <family val="1"/>
    </font>
    <font>
      <i/>
      <sz val="14"/>
      <color rgb="FF555555"/>
      <name val="Garamond"/>
      <family val="1"/>
    </font>
    <font>
      <b/>
      <sz val="16"/>
      <color theme="1"/>
      <name val="Garamond"/>
      <family val="1"/>
    </font>
    <font>
      <u/>
      <sz val="12"/>
      <name val="Garamond"/>
      <family val="1"/>
    </font>
    <font>
      <b/>
      <sz val="14"/>
      <color theme="0"/>
      <name val="Garamond"/>
      <family val="1"/>
    </font>
  </fonts>
  <fills count="12">
    <fill>
      <patternFill patternType="none"/>
    </fill>
    <fill>
      <patternFill patternType="gray125"/>
    </fill>
    <fill>
      <patternFill patternType="solid">
        <fgColor rgb="FF800000"/>
      </patternFill>
    </fill>
    <fill>
      <patternFill patternType="solid">
        <fgColor rgb="FFFAF4F4"/>
      </patternFill>
    </fill>
    <fill>
      <patternFill patternType="solid">
        <fgColor rgb="FFF4E5E5"/>
      </patternFill>
    </fill>
    <fill>
      <patternFill patternType="solid">
        <fgColor rgb="FFF7F7F7"/>
      </patternFill>
    </fill>
    <fill>
      <patternFill patternType="solid">
        <fgColor rgb="FFFFF8E8"/>
      </patternFill>
    </fill>
    <fill>
      <patternFill patternType="solid">
        <fgColor rgb="FFC6EFCE"/>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rgb="FFB8B8B8"/>
      </left>
      <right style="thin">
        <color rgb="FFB8B8B8"/>
      </right>
      <top style="thin">
        <color rgb="FFB8B8B8"/>
      </top>
      <bottom style="thin">
        <color rgb="FFB8B8B8"/>
      </bottom>
      <diagonal/>
    </border>
    <border>
      <left/>
      <right style="thin">
        <color rgb="FFD4D4D4"/>
      </right>
      <top/>
      <bottom style="thin">
        <color rgb="FFD4D4D4"/>
      </bottom>
      <diagonal/>
    </border>
    <border>
      <left style="thin">
        <color rgb="FFD4D4D4"/>
      </left>
      <right style="thin">
        <color rgb="FFD4D4D4"/>
      </right>
      <top/>
      <bottom style="thin">
        <color rgb="FFD4D4D4"/>
      </bottom>
      <diagonal/>
    </border>
    <border>
      <left style="thin">
        <color rgb="FFD4D4D4"/>
      </left>
      <right/>
      <top/>
      <bottom style="thin">
        <color rgb="FFD4D4D4"/>
      </bottom>
      <diagonal/>
    </border>
    <border>
      <left/>
      <right style="thin">
        <color rgb="FFD4D4D4"/>
      </right>
      <top style="thin">
        <color rgb="FFD4D4D4"/>
      </top>
      <bottom style="thin">
        <color rgb="FFD4D4D4"/>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style="thin">
        <color rgb="FFD4D4D4"/>
      </right>
      <top style="thin">
        <color rgb="FFD4D4D4"/>
      </top>
      <bottom/>
      <diagonal/>
    </border>
    <border>
      <left style="thin">
        <color rgb="FFD4D4D4"/>
      </left>
      <right style="thin">
        <color rgb="FFD4D4D4"/>
      </right>
      <top style="thin">
        <color rgb="FFD4D4D4"/>
      </top>
      <bottom/>
      <diagonal/>
    </border>
    <border>
      <left style="thin">
        <color rgb="FFD4D4D4"/>
      </left>
      <right/>
      <top style="thin">
        <color rgb="FFD4D4D4"/>
      </top>
      <bottom/>
      <diagonal/>
    </border>
    <border>
      <left style="thin">
        <color rgb="FFBBBBBB"/>
      </left>
      <right style="thin">
        <color rgb="FFBBBBBB"/>
      </right>
      <top style="thin">
        <color rgb="FFBBBBBB"/>
      </top>
      <bottom style="thin">
        <color rgb="FFBBBBBB"/>
      </bottom>
      <diagonal/>
    </border>
    <border>
      <left style="thin">
        <color rgb="FFCCCCCC"/>
      </left>
      <right style="thin">
        <color rgb="FFCCCCCC"/>
      </right>
      <top style="thin">
        <color rgb="FFCCCCCC"/>
      </top>
      <bottom style="thin">
        <color rgb="FFCCCCCC"/>
      </bottom>
      <diagonal/>
    </border>
    <border>
      <left style="thin">
        <color indexed="64"/>
      </left>
      <right style="thin">
        <color indexed="64"/>
      </right>
      <top style="thin">
        <color indexed="64"/>
      </top>
      <bottom style="thin">
        <color indexed="64"/>
      </bottom>
      <diagonal/>
    </border>
    <border>
      <left style="thin">
        <color rgb="FFB8B8B8"/>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3">
    <xf numFmtId="0" fontId="0" fillId="0" borderId="0"/>
    <xf numFmtId="0" fontId="4" fillId="0" borderId="0"/>
    <xf numFmtId="0" fontId="5" fillId="7" borderId="0" applyNumberFormat="0" applyBorder="0" applyAlignment="0" applyProtection="0"/>
  </cellStyleXfs>
  <cellXfs count="64">
    <xf numFmtId="0" fontId="0" fillId="0" borderId="0" xfId="0"/>
    <xf numFmtId="0" fontId="0" fillId="0" borderId="5" xfId="1" applyFont="1" applyBorder="1"/>
    <xf numFmtId="164" fontId="0" fillId="4" borderId="6" xfId="1" applyNumberFormat="1" applyFont="1" applyFill="1" applyBorder="1"/>
    <xf numFmtId="0" fontId="0" fillId="0" borderId="6" xfId="1" applyFont="1" applyBorder="1"/>
    <xf numFmtId="0" fontId="0" fillId="0" borderId="7" xfId="1" applyFont="1" applyBorder="1"/>
    <xf numFmtId="9" fontId="0" fillId="4" borderId="6" xfId="1" applyNumberFormat="1" applyFont="1" applyFill="1" applyBorder="1"/>
    <xf numFmtId="165" fontId="0" fillId="4" borderId="6" xfId="1" applyNumberFormat="1" applyFont="1" applyFill="1" applyBorder="1"/>
    <xf numFmtId="0" fontId="1" fillId="2" borderId="5" xfId="1" applyFont="1" applyFill="1" applyBorder="1" applyAlignment="1">
      <alignment wrapText="1"/>
    </xf>
    <xf numFmtId="0" fontId="1" fillId="2" borderId="6" xfId="1" applyFont="1" applyFill="1" applyBorder="1" applyAlignment="1">
      <alignment wrapText="1"/>
    </xf>
    <xf numFmtId="0" fontId="1" fillId="2" borderId="7" xfId="1" applyFont="1" applyFill="1" applyBorder="1" applyAlignment="1">
      <alignment wrapText="1"/>
    </xf>
    <xf numFmtId="167" fontId="0" fillId="0" borderId="6" xfId="1" applyNumberFormat="1" applyFont="1" applyBorder="1"/>
    <xf numFmtId="2" fontId="0" fillId="6" borderId="6" xfId="1" applyNumberFormat="1" applyFont="1" applyFill="1" applyBorder="1"/>
    <xf numFmtId="0" fontId="0" fillId="6" borderId="7" xfId="1" applyFont="1" applyFill="1" applyBorder="1"/>
    <xf numFmtId="0" fontId="0" fillId="0" borderId="11" xfId="1" applyFont="1" applyBorder="1"/>
    <xf numFmtId="0" fontId="1" fillId="2" borderId="11" xfId="1" applyFont="1" applyFill="1" applyBorder="1"/>
    <xf numFmtId="165" fontId="0" fillId="0" borderId="11" xfId="1" applyNumberFormat="1" applyFont="1" applyBorder="1"/>
    <xf numFmtId="9" fontId="0" fillId="0" borderId="11" xfId="1" applyNumberFormat="1" applyFont="1" applyBorder="1"/>
    <xf numFmtId="0" fontId="0" fillId="0" borderId="12" xfId="1" applyFont="1" applyBorder="1"/>
    <xf numFmtId="0" fontId="7" fillId="4" borderId="14" xfId="1" applyFont="1" applyFill="1" applyBorder="1" applyAlignment="1">
      <alignment horizontal="left" vertical="center" wrapText="1"/>
    </xf>
    <xf numFmtId="0" fontId="2" fillId="2" borderId="2" xfId="1" applyFont="1" applyFill="1" applyBorder="1" applyAlignment="1">
      <alignment horizontal="center"/>
    </xf>
    <xf numFmtId="0" fontId="2" fillId="2" borderId="3" xfId="1" applyFont="1" applyFill="1" applyBorder="1" applyAlignment="1">
      <alignment horizontal="center"/>
    </xf>
    <xf numFmtId="0" fontId="2" fillId="2" borderId="4" xfId="1" applyFont="1" applyFill="1" applyBorder="1" applyAlignment="1">
      <alignment horizontal="center"/>
    </xf>
    <xf numFmtId="0" fontId="3" fillId="3" borderId="5" xfId="1" applyFont="1" applyFill="1" applyBorder="1" applyAlignment="1">
      <alignment wrapText="1"/>
    </xf>
    <xf numFmtId="0" fontId="3" fillId="3" borderId="6" xfId="1" applyFont="1" applyFill="1" applyBorder="1" applyAlignment="1">
      <alignment wrapText="1"/>
    </xf>
    <xf numFmtId="0" fontId="3" fillId="3" borderId="7" xfId="1" applyFont="1" applyFill="1" applyBorder="1" applyAlignment="1">
      <alignment wrapText="1"/>
    </xf>
    <xf numFmtId="0" fontId="3" fillId="3" borderId="8" xfId="1" applyFont="1" applyFill="1" applyBorder="1" applyAlignment="1">
      <alignment wrapText="1"/>
    </xf>
    <xf numFmtId="0" fontId="3" fillId="3" borderId="9" xfId="1" applyFont="1" applyFill="1" applyBorder="1" applyAlignment="1">
      <alignment wrapText="1"/>
    </xf>
    <xf numFmtId="0" fontId="3" fillId="3" borderId="10" xfId="1" applyFont="1" applyFill="1" applyBorder="1" applyAlignment="1">
      <alignment wrapText="1"/>
    </xf>
    <xf numFmtId="0" fontId="9" fillId="0" borderId="0" xfId="0" applyFont="1"/>
    <xf numFmtId="0" fontId="7" fillId="4" borderId="0" xfId="1" applyFont="1" applyFill="1" applyBorder="1" applyAlignment="1">
      <alignment horizontal="left" vertical="center" wrapText="1"/>
    </xf>
    <xf numFmtId="0" fontId="7" fillId="0" borderId="0" xfId="0" applyFont="1"/>
    <xf numFmtId="0" fontId="7" fillId="0" borderId="0" xfId="0" applyFont="1" applyAlignment="1">
      <alignment vertical="top"/>
    </xf>
    <xf numFmtId="0" fontId="12" fillId="9" borderId="13" xfId="1" applyFont="1" applyFill="1" applyBorder="1" applyAlignment="1">
      <alignment horizontal="left"/>
    </xf>
    <xf numFmtId="168" fontId="12" fillId="9" borderId="13" xfId="1" applyNumberFormat="1" applyFont="1" applyFill="1" applyBorder="1" applyAlignment="1">
      <alignment horizontal="center"/>
    </xf>
    <xf numFmtId="0" fontId="7" fillId="10" borderId="0" xfId="0" applyFont="1" applyFill="1" applyAlignment="1">
      <alignment vertical="center"/>
    </xf>
    <xf numFmtId="0" fontId="7" fillId="11" borderId="0" xfId="0" applyFont="1" applyFill="1" applyAlignment="1">
      <alignment vertical="center"/>
    </xf>
    <xf numFmtId="0" fontId="7" fillId="0" borderId="0" xfId="1" applyFont="1"/>
    <xf numFmtId="0" fontId="14" fillId="2" borderId="0" xfId="1" applyFont="1" applyFill="1" applyAlignment="1">
      <alignment horizontal="center" vertical="center"/>
    </xf>
    <xf numFmtId="0" fontId="7" fillId="0" borderId="0" xfId="0" applyFont="1" applyAlignment="1"/>
    <xf numFmtId="0" fontId="13" fillId="2" borderId="1" xfId="1" applyFont="1" applyFill="1" applyBorder="1" applyAlignment="1">
      <alignment horizontal="left" vertical="center" wrapText="1"/>
    </xf>
    <xf numFmtId="0" fontId="13" fillId="2" borderId="1" xfId="1" applyFont="1" applyFill="1" applyBorder="1" applyAlignment="1">
      <alignment horizontal="right" vertical="center" wrapText="1"/>
    </xf>
    <xf numFmtId="0" fontId="15" fillId="0" borderId="0" xfId="0" applyFont="1"/>
    <xf numFmtId="0" fontId="13" fillId="2" borderId="1" xfId="1" applyFont="1" applyFill="1" applyBorder="1" applyAlignment="1">
      <alignment horizontal="center" vertical="center" wrapText="1"/>
    </xf>
    <xf numFmtId="166" fontId="15" fillId="5" borderId="1" xfId="1" applyNumberFormat="1" applyFont="1" applyFill="1" applyBorder="1" applyAlignment="1">
      <alignment horizontal="right"/>
    </xf>
    <xf numFmtId="165" fontId="15" fillId="5" borderId="1" xfId="1" applyNumberFormat="1" applyFont="1" applyFill="1" applyBorder="1" applyAlignment="1">
      <alignment horizontal="right"/>
    </xf>
    <xf numFmtId="0" fontId="15" fillId="4" borderId="1" xfId="1" applyFont="1" applyFill="1" applyBorder="1"/>
    <xf numFmtId="0" fontId="16" fillId="0" borderId="0" xfId="1" applyFont="1" applyAlignment="1">
      <alignment wrapText="1"/>
    </xf>
    <xf numFmtId="0" fontId="8" fillId="10" borderId="0" xfId="0" applyFont="1" applyFill="1" applyAlignment="1">
      <alignment vertical="center"/>
    </xf>
    <xf numFmtId="0" fontId="8" fillId="11" borderId="0" xfId="0" applyFont="1" applyFill="1" applyAlignment="1">
      <alignment vertical="center"/>
    </xf>
    <xf numFmtId="0" fontId="8" fillId="0" borderId="0" xfId="0" applyFont="1"/>
    <xf numFmtId="0" fontId="17" fillId="9" borderId="13" xfId="1" applyFont="1" applyFill="1" applyBorder="1" applyAlignment="1">
      <alignment horizontal="left"/>
    </xf>
    <xf numFmtId="168" fontId="17" fillId="9" borderId="13" xfId="1" applyNumberFormat="1" applyFont="1" applyFill="1" applyBorder="1" applyAlignment="1">
      <alignment horizontal="center"/>
    </xf>
    <xf numFmtId="0" fontId="19" fillId="8" borderId="16" xfId="1" applyFont="1" applyFill="1" applyBorder="1" applyAlignment="1">
      <alignment horizontal="center" vertical="center" wrapText="1"/>
    </xf>
    <xf numFmtId="0" fontId="19" fillId="8" borderId="0" xfId="1" applyFont="1" applyFill="1" applyAlignment="1">
      <alignment horizontal="center" vertical="center" wrapText="1"/>
    </xf>
    <xf numFmtId="0" fontId="19" fillId="8" borderId="13" xfId="1" applyFont="1" applyFill="1" applyBorder="1" applyAlignment="1">
      <alignment horizontal="left" vertical="center" wrapText="1"/>
    </xf>
    <xf numFmtId="0" fontId="19" fillId="8" borderId="13" xfId="1" applyFont="1" applyFill="1" applyBorder="1" applyAlignment="1">
      <alignment horizontal="center" vertical="center" wrapText="1"/>
    </xf>
    <xf numFmtId="164" fontId="11" fillId="7" borderId="15" xfId="2" applyNumberFormat="1" applyFont="1" applyBorder="1" applyAlignment="1" applyProtection="1">
      <protection locked="0"/>
    </xf>
    <xf numFmtId="0" fontId="11" fillId="7" borderId="15" xfId="2" applyFont="1" applyBorder="1" applyAlignment="1" applyProtection="1">
      <alignment horizontal="right"/>
      <protection locked="0"/>
    </xf>
    <xf numFmtId="0" fontId="15" fillId="4" borderId="1" xfId="1" applyFont="1" applyFill="1" applyBorder="1" applyAlignment="1" applyProtection="1">
      <alignment horizontal="left"/>
      <protection locked="0"/>
    </xf>
    <xf numFmtId="2" fontId="15" fillId="4" borderId="1" xfId="1" applyNumberFormat="1" applyFont="1" applyFill="1" applyBorder="1" applyAlignment="1" applyProtection="1">
      <alignment horizontal="left"/>
      <protection locked="0"/>
    </xf>
    <xf numFmtId="1" fontId="15" fillId="4" borderId="1" xfId="1" applyNumberFormat="1" applyFont="1" applyFill="1" applyBorder="1" applyAlignment="1" applyProtection="1">
      <alignment horizontal="left"/>
      <protection locked="0"/>
    </xf>
    <xf numFmtId="0" fontId="15" fillId="4" borderId="1" xfId="1" applyFont="1" applyFill="1" applyBorder="1" applyProtection="1">
      <protection locked="0"/>
    </xf>
    <xf numFmtId="2" fontId="15" fillId="4" borderId="1" xfId="1" applyNumberFormat="1" applyFont="1" applyFill="1" applyBorder="1" applyProtection="1">
      <protection locked="0"/>
    </xf>
    <xf numFmtId="1" fontId="15" fillId="4" borderId="1" xfId="1" applyNumberFormat="1" applyFont="1" applyFill="1" applyBorder="1" applyProtection="1">
      <protection locked="0"/>
    </xf>
  </cellXfs>
  <cellStyles count="3">
    <cellStyle name="Goed" xfId="2" builtinId="26"/>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6"/>
  <sheetViews>
    <sheetView showGridLines="0" tabSelected="1" view="pageBreakPreview" topLeftCell="A3" zoomScale="115" zoomScaleNormal="145" zoomScaleSheetLayoutView="115" workbookViewId="0">
      <selection activeCell="A26" sqref="A26:F26"/>
    </sheetView>
  </sheetViews>
  <sheetFormatPr defaultRowHeight="15.75"/>
  <cols>
    <col min="1" max="1" width="19.125" style="30" customWidth="1"/>
    <col min="2" max="2" width="20.75" style="30" customWidth="1"/>
    <col min="3" max="3" width="23.125" style="30" customWidth="1"/>
    <col min="4" max="4" width="15.25" style="30" customWidth="1"/>
    <col min="5" max="5" width="21.125" style="30" customWidth="1"/>
    <col min="6" max="6" width="22.75" style="30" customWidth="1"/>
    <col min="7" max="7" width="25" style="30" customWidth="1"/>
    <col min="8" max="8" width="25.375" style="30" customWidth="1"/>
    <col min="9" max="9" width="18.625" style="30" customWidth="1"/>
    <col min="10" max="10" width="19.875" style="30" customWidth="1"/>
    <col min="11" max="11" width="22.625" style="30" customWidth="1"/>
    <col min="12" max="12" width="32.375" style="30" customWidth="1"/>
    <col min="13" max="13" width="10.25" style="30" hidden="1" customWidth="1"/>
    <col min="14" max="14" width="8.875" style="30" hidden="1" customWidth="1"/>
    <col min="15" max="15" width="9" style="30" hidden="1" customWidth="1"/>
    <col min="16" max="16" width="15.5" style="30" hidden="1" customWidth="1"/>
    <col min="17" max="17" width="7.75" style="30" hidden="1" customWidth="1"/>
    <col min="18" max="18" width="0" style="30" hidden="1" customWidth="1"/>
    <col min="19" max="19" width="7.625" style="30" hidden="1" customWidth="1"/>
    <col min="20" max="21" width="0" style="30" hidden="1" customWidth="1"/>
    <col min="22" max="22" width="2" style="30" hidden="1" customWidth="1"/>
    <col min="23" max="16384" width="9" style="30"/>
  </cols>
  <sheetData>
    <row r="1" spans="1:12" ht="45.75" customHeight="1">
      <c r="A1" s="37" t="s">
        <v>96</v>
      </c>
      <c r="B1" s="37"/>
      <c r="C1" s="37"/>
      <c r="D1" s="37"/>
      <c r="E1" s="37"/>
      <c r="F1" s="37"/>
      <c r="G1" s="37"/>
      <c r="H1" s="37"/>
      <c r="I1" s="37"/>
      <c r="J1" s="37"/>
      <c r="K1" s="37"/>
      <c r="L1" s="37"/>
    </row>
    <row r="2" spans="1:12" ht="28.5" customHeight="1"/>
    <row r="3" spans="1:12" ht="269.25" customHeight="1">
      <c r="A3" s="18" t="s">
        <v>105</v>
      </c>
      <c r="B3" s="29"/>
      <c r="C3" s="29"/>
      <c r="D3" s="29"/>
      <c r="F3" s="18" t="s">
        <v>107</v>
      </c>
      <c r="G3" s="29"/>
      <c r="H3" s="29"/>
      <c r="I3" s="38"/>
      <c r="J3" s="18" t="s">
        <v>106</v>
      </c>
      <c r="K3" s="29"/>
      <c r="L3" s="29"/>
    </row>
    <row r="4" spans="1:12" ht="36" customHeight="1"/>
    <row r="5" spans="1:12" ht="21.75" customHeight="1" thickBot="1">
      <c r="A5" s="52" t="s">
        <v>1</v>
      </c>
      <c r="B5" s="53"/>
      <c r="D5" s="28" t="s">
        <v>91</v>
      </c>
    </row>
    <row r="6" spans="1:12" ht="24.75" customHeight="1" thickBot="1">
      <c r="A6" s="30" t="s">
        <v>54</v>
      </c>
      <c r="B6" s="56">
        <v>1.84</v>
      </c>
      <c r="D6" s="31" t="s">
        <v>93</v>
      </c>
    </row>
    <row r="7" spans="1:12" ht="24.75" customHeight="1" thickBot="1">
      <c r="A7" s="30" t="s">
        <v>55</v>
      </c>
      <c r="B7" s="56">
        <v>122.57299999999999</v>
      </c>
      <c r="D7" s="31" t="s">
        <v>94</v>
      </c>
    </row>
    <row r="8" spans="1:12" ht="24.75" customHeight="1" thickBot="1">
      <c r="A8" s="30" t="s">
        <v>101</v>
      </c>
      <c r="B8" s="57" t="s">
        <v>3</v>
      </c>
      <c r="D8" s="31" t="s">
        <v>95</v>
      </c>
    </row>
    <row r="9" spans="1:12" ht="21.75" customHeight="1"/>
    <row r="10" spans="1:12" ht="21.75" customHeight="1">
      <c r="A10" s="54"/>
      <c r="B10" s="55" t="s">
        <v>0</v>
      </c>
      <c r="D10" s="28" t="s">
        <v>92</v>
      </c>
    </row>
    <row r="11" spans="1:12" ht="21.75" customHeight="1">
      <c r="A11" s="32" t="s">
        <v>2</v>
      </c>
      <c r="B11" s="33">
        <f>SUM(M23:M34)</f>
        <v>0</v>
      </c>
      <c r="D11" s="31" t="s">
        <v>99</v>
      </c>
    </row>
    <row r="12" spans="1:12" ht="21.75" customHeight="1">
      <c r="A12" s="32" t="s">
        <v>4</v>
      </c>
      <c r="B12" s="33">
        <f>SUM(N23:N34)</f>
        <v>0</v>
      </c>
      <c r="D12" s="31" t="s">
        <v>97</v>
      </c>
    </row>
    <row r="13" spans="1:12" ht="21.75" customHeight="1">
      <c r="A13" s="32" t="s">
        <v>5</v>
      </c>
      <c r="B13" s="33">
        <f>SUM(O23:O34)</f>
        <v>0</v>
      </c>
      <c r="D13" s="31" t="s">
        <v>98</v>
      </c>
    </row>
    <row r="14" spans="1:12" ht="21.75" customHeight="1">
      <c r="A14" s="32" t="s">
        <v>6</v>
      </c>
      <c r="B14" s="33">
        <f>SUM(P23:P34)</f>
        <v>0</v>
      </c>
    </row>
    <row r="15" spans="1:12" ht="21.75" customHeight="1">
      <c r="A15" s="32" t="s">
        <v>7</v>
      </c>
      <c r="B15" s="33">
        <f>SUM(Q23:Q34)</f>
        <v>0</v>
      </c>
      <c r="D15" s="28" t="s">
        <v>100</v>
      </c>
    </row>
    <row r="16" spans="1:12" ht="21.75" customHeight="1">
      <c r="D16" s="34" t="s">
        <v>81</v>
      </c>
      <c r="F16" s="34"/>
      <c r="G16" s="47" t="s">
        <v>79</v>
      </c>
    </row>
    <row r="17" spans="1:20" ht="21.75" customHeight="1">
      <c r="A17" s="32" t="s">
        <v>8</v>
      </c>
      <c r="B17" s="33">
        <f>SUM(B11:B15)+B19+B20+B21</f>
        <v>0</v>
      </c>
      <c r="D17" s="35" t="s">
        <v>82</v>
      </c>
      <c r="F17" s="35"/>
      <c r="G17" s="48" t="s">
        <v>83</v>
      </c>
    </row>
    <row r="18" spans="1:20" ht="21.75" customHeight="1">
      <c r="A18" s="50" t="s">
        <v>9</v>
      </c>
      <c r="B18" s="51">
        <f>B17*(1+Instellingen!$B$4)</f>
        <v>0</v>
      </c>
      <c r="D18" s="34" t="s">
        <v>84</v>
      </c>
      <c r="F18" s="34"/>
      <c r="G18" s="47" t="s">
        <v>87</v>
      </c>
    </row>
    <row r="19" spans="1:20" ht="21.75" customHeight="1">
      <c r="D19" s="35" t="s">
        <v>85</v>
      </c>
      <c r="F19" s="35"/>
      <c r="G19" s="48" t="s">
        <v>86</v>
      </c>
    </row>
    <row r="20" spans="1:20" ht="21.75" customHeight="1">
      <c r="D20" s="34" t="s">
        <v>88</v>
      </c>
      <c r="F20" s="34"/>
      <c r="G20" s="47" t="s">
        <v>90</v>
      </c>
    </row>
    <row r="21" spans="1:20" ht="21.75" customHeight="1">
      <c r="D21" s="30" t="s">
        <v>89</v>
      </c>
      <c r="G21" s="49" t="s">
        <v>80</v>
      </c>
    </row>
    <row r="22" spans="1:20" ht="27" customHeight="1">
      <c r="A22" s="36"/>
      <c r="B22" s="36"/>
      <c r="C22" s="36"/>
      <c r="D22" s="36"/>
    </row>
    <row r="23" spans="1:20" s="41" customFormat="1" ht="54" customHeight="1">
      <c r="A23" s="39" t="s">
        <v>4</v>
      </c>
      <c r="B23" s="39" t="s">
        <v>10</v>
      </c>
      <c r="C23" s="39" t="s">
        <v>11</v>
      </c>
      <c r="D23" s="39" t="s">
        <v>12</v>
      </c>
      <c r="E23" s="39" t="s">
        <v>109</v>
      </c>
      <c r="F23" s="39" t="s">
        <v>13</v>
      </c>
      <c r="G23" s="40" t="s">
        <v>16</v>
      </c>
      <c r="H23" s="40" t="s">
        <v>103</v>
      </c>
      <c r="I23" s="40" t="s">
        <v>19</v>
      </c>
      <c r="M23" s="40" t="s">
        <v>2</v>
      </c>
      <c r="N23" s="40" t="s">
        <v>4</v>
      </c>
      <c r="O23" s="40" t="s">
        <v>17</v>
      </c>
      <c r="P23" s="40" t="s">
        <v>18</v>
      </c>
      <c r="Q23" s="40" t="s">
        <v>7</v>
      </c>
      <c r="R23" s="42" t="s">
        <v>14</v>
      </c>
      <c r="S23" s="42" t="s">
        <v>15</v>
      </c>
      <c r="T23" s="40" t="s">
        <v>19</v>
      </c>
    </row>
    <row r="24" spans="1:20" s="41" customFormat="1" ht="54" customHeight="1">
      <c r="A24" s="39" t="s">
        <v>56</v>
      </c>
      <c r="B24" s="39" t="s">
        <v>57</v>
      </c>
      <c r="C24" s="39" t="s">
        <v>58</v>
      </c>
      <c r="D24" s="39" t="s">
        <v>59</v>
      </c>
      <c r="E24" s="39" t="s">
        <v>108</v>
      </c>
      <c r="F24" s="39" t="s">
        <v>60</v>
      </c>
      <c r="G24" s="40" t="s">
        <v>61</v>
      </c>
      <c r="H24" s="40" t="s">
        <v>67</v>
      </c>
      <c r="I24" s="40" t="s">
        <v>68</v>
      </c>
      <c r="M24" s="40" t="s">
        <v>62</v>
      </c>
      <c r="N24" s="40" t="s">
        <v>63</v>
      </c>
      <c r="O24" s="40" t="s">
        <v>64</v>
      </c>
      <c r="P24" s="40" t="s">
        <v>65</v>
      </c>
      <c r="Q24" s="40" t="s">
        <v>66</v>
      </c>
      <c r="R24" s="42"/>
      <c r="S24" s="42"/>
      <c r="T24" s="40" t="s">
        <v>68</v>
      </c>
    </row>
    <row r="25" spans="1:20" s="41" customFormat="1" ht="54" customHeight="1">
      <c r="A25" s="39" t="s">
        <v>72</v>
      </c>
      <c r="B25" s="39" t="s">
        <v>76</v>
      </c>
      <c r="C25" s="39" t="s">
        <v>77</v>
      </c>
      <c r="D25" s="39" t="s">
        <v>75</v>
      </c>
      <c r="E25" s="39" t="s">
        <v>78</v>
      </c>
      <c r="F25" s="39" t="s">
        <v>104</v>
      </c>
      <c r="G25" s="40" t="s">
        <v>74</v>
      </c>
      <c r="H25" s="40" t="s">
        <v>69</v>
      </c>
      <c r="I25" s="40" t="s">
        <v>102</v>
      </c>
      <c r="M25" s="40" t="s">
        <v>73</v>
      </c>
      <c r="N25" s="40" t="s">
        <v>72</v>
      </c>
      <c r="O25" s="40" t="s">
        <v>71</v>
      </c>
      <c r="P25" s="40" t="s">
        <v>70</v>
      </c>
      <c r="Q25" s="40" t="s">
        <v>66</v>
      </c>
      <c r="R25" s="42"/>
      <c r="S25" s="42"/>
      <c r="T25" s="40" t="s">
        <v>102</v>
      </c>
    </row>
    <row r="26" spans="1:20" s="41" customFormat="1" ht="28.5" customHeight="1">
      <c r="A26" s="58"/>
      <c r="B26" s="58"/>
      <c r="C26" s="59"/>
      <c r="D26" s="60"/>
      <c r="E26" s="60"/>
      <c r="F26" s="58"/>
      <c r="G26" s="43">
        <f>IF(OR(A26="",C26="",D26=""),0,IF(B26="Was",C26*VLOOKUP(A26,Instellingen!$A$10:$F$17,3,FALSE),C26)*D26)</f>
        <v>0</v>
      </c>
      <c r="H26" s="44">
        <f>SUM(M26:Q26)</f>
        <v>0</v>
      </c>
      <c r="I26" s="43">
        <f>IF(OR(T26="",T26=0),0,ROUNDUP(T26/0.5,0)*0.5+0.2)</f>
        <v>0</v>
      </c>
      <c r="M26" s="44">
        <f>IF(G26=0,0,IF(G26/D26&gt;IF(LEFT(A26,4)="Goud",100,1000),0,VLOOKUP(G26/D26,Tarieven!$H$2:$J$12,IF(LEFT(A26,4)="Goud",3,2),TRUE)*D26*(1-IF(G26/D26&lt;=IF(LEFT(A26,4)="Goud",100,150),VLOOKUP(SUMIF($A$26:$A$34,A26,$D$26:$D$34),Tarieven!$E$2:$F$6,2,TRUE),0))))</f>
        <v>0</v>
      </c>
      <c r="N26" s="44">
        <f>IF(G26=0,0,IF(A26="Zilver 925",G26*$B$6*0.925*1.15,IF(A26="Brons",G26*0.12,IF($B$8="Aanleveren Au 999",0,G26*$B$7*VLOOKUP(A26,Instellingen!$A$10:$F$17,2,FALSE)*1.1))))</f>
        <v>0</v>
      </c>
      <c r="O26" s="44">
        <f>IF(G26=0,0,IF(VLOOKUP(A26,Instellingen!$A$10:$F$17,4,FALSE)&gt;0,G26*VLOOKUP(A26,Instellingen!$A$10:$F$17,4,FALSE),0)+IF(AND(VLOOKUP(A26,Instellingen!$A$10:$F$17,5,FALSE)&gt;0,SUMIF($A$26:$A$34,A26,$D$26:$D$34)&lt;10),VLOOKUP(A26,Instellingen!$A$10:$F$17,5,FALSE),0))</f>
        <v>0</v>
      </c>
      <c r="P26" s="44">
        <f>IF(D26=0,0,D26*E26*Instellingen!$B$5)</f>
        <v>0</v>
      </c>
      <c r="Q26" s="44">
        <f>IF(G26=0,0,IF(F26="Van Ranst moule",D26*Instellingen!$B$6,IF(F26="Externe moule",D26*Instellingen!$B$7,0))+IF(R26="Ja",CEILING(G26/250,1)*15,0)+IF(S26="Ja",CEILING(G26/500,1)*50,0))</f>
        <v>0</v>
      </c>
      <c r="R26" s="45"/>
      <c r="S26" s="45"/>
      <c r="T26" s="43">
        <f>IF(LEFT(A26,4)="Goud",G26*VLOOKUP(A26,Instellingen!$A$10:$F$17,2,FALSE)*1.1,0)</f>
        <v>0</v>
      </c>
    </row>
    <row r="27" spans="1:20" s="41" customFormat="1" ht="28.5" customHeight="1">
      <c r="A27" s="58"/>
      <c r="B27" s="58"/>
      <c r="C27" s="59"/>
      <c r="D27" s="60"/>
      <c r="E27" s="60"/>
      <c r="F27" s="58"/>
      <c r="G27" s="43">
        <f>IF(OR(A27="",C27="",D27=""),0,IF(B27="Was",C27*VLOOKUP(A27,Instellingen!$A$10:$F$17,3,FALSE),C27)*D27)</f>
        <v>0</v>
      </c>
      <c r="H27" s="44">
        <f>SUM(M27:Q27)</f>
        <v>0</v>
      </c>
      <c r="I27" s="43">
        <f>IF(OR(T27="",T27=0),0,ROUNDUP(T27/0.5,0)*0.5+0.2)</f>
        <v>0</v>
      </c>
      <c r="M27" s="44">
        <f>IF(G27=0,0,IF(G27/D27&gt;IF(LEFT(A27,4)="Goud",100,1000),0,VLOOKUP(G27/D27,Tarieven!$H$2:$J$12,IF(LEFT(A27,4)="Goud",3,2),TRUE)*D27*(1-IF(G27/D27&lt;=IF(LEFT(A27,4)="Goud",100,150),VLOOKUP(SUMIF($A$26:$A$34,A27,$D$26:$D$34),Tarieven!$E$2:$F$6,2,TRUE),0))))</f>
        <v>0</v>
      </c>
      <c r="N27" s="44">
        <f>IF(G27=0,0,IF(A27="Zilver 925",G27*$B$6*0.925*1.15,IF(A27="Brons",G27*0.12,IF($B$8="Aanleveren Au 999",0,G27*$B$7*VLOOKUP(A27,Instellingen!$A$10:$F$17,2,FALSE)*1.1))))</f>
        <v>0</v>
      </c>
      <c r="O27" s="44">
        <f>IF(G27=0,0,IF(VLOOKUP(A27,Instellingen!$A$10:$F$17,4,FALSE)&gt;0,G27*VLOOKUP(A27,Instellingen!$A$10:$F$17,4,FALSE),0)+IF(AND(VLOOKUP(A27,Instellingen!$A$10:$F$17,5,FALSE)&gt;0,SUMIF($A$26:$A$34,A27,$D$26:$D$34)&lt;10),VLOOKUP(A27,Instellingen!$A$10:$F$17,5,FALSE),0))</f>
        <v>0</v>
      </c>
      <c r="P27" s="44">
        <f>IF(D27=0,0,D27*E27*Instellingen!$B$5)</f>
        <v>0</v>
      </c>
      <c r="Q27" s="44">
        <f>IF(G27=0,0,IF(F27="Van Ranst moule",D27*Instellingen!$B$6,IF(F27="Externe moule",D27*Instellingen!$B$7,0))+IF(R27="Ja",CEILING(G27/250,1)*15,0)+IF(S27="Ja",CEILING(G27/500,1)*50,0))</f>
        <v>0</v>
      </c>
      <c r="R27" s="45"/>
      <c r="S27" s="45"/>
      <c r="T27" s="43">
        <f>IF(LEFT(A27,4)="Goud",G27*VLOOKUP(A27,Instellingen!$A$10:$F$17,2,FALSE)*1.1,0)</f>
        <v>0</v>
      </c>
    </row>
    <row r="28" spans="1:20" s="41" customFormat="1" ht="28.5" customHeight="1">
      <c r="A28" s="58"/>
      <c r="B28" s="58"/>
      <c r="C28" s="59"/>
      <c r="D28" s="60"/>
      <c r="E28" s="60"/>
      <c r="F28" s="58"/>
      <c r="G28" s="43">
        <f>IF(OR(A28="",C28="",D28=""),0,IF(B28="Was",C28*VLOOKUP(A28,Instellingen!$A$10:$F$17,3,FALSE),C28)*D28)</f>
        <v>0</v>
      </c>
      <c r="H28" s="44">
        <f>SUM(M28:Q28)</f>
        <v>0</v>
      </c>
      <c r="I28" s="43">
        <f>IF(OR(T28="",T28=0),0,ROUNDUP(T28/0.5,0)*0.5+0.2)</f>
        <v>0</v>
      </c>
      <c r="M28" s="44">
        <f>IF(G28=0,0,IF(G28/D28&gt;IF(LEFT(A28,4)="Goud",100,1000),0,VLOOKUP(G28/D28,Tarieven!$H$2:$J$12,IF(LEFT(A28,4)="Goud",3,2),TRUE)*D28*(1-IF(G28/D28&lt;=IF(LEFT(A28,4)="Goud",100,150),VLOOKUP(SUMIF($A$26:$A$34,A28,$D$26:$D$34),Tarieven!$E$2:$F$6,2,TRUE),0))))</f>
        <v>0</v>
      </c>
      <c r="N28" s="44">
        <f>IF(G28=0,0,IF(A28="Zilver 925",G28*$B$6*0.925*1.15,IF(A28="Brons",G28*0.12,IF($B$8="Aanleveren Au 999",0,G28*$B$7*VLOOKUP(A28,Instellingen!$A$10:$F$17,2,FALSE)*1.1))))</f>
        <v>0</v>
      </c>
      <c r="O28" s="44">
        <f>IF(G28=0,0,IF(VLOOKUP(A28,Instellingen!$A$10:$F$17,4,FALSE)&gt;0,G28*VLOOKUP(A28,Instellingen!$A$10:$F$17,4,FALSE),0)+IF(AND(VLOOKUP(A28,Instellingen!$A$10:$F$17,5,FALSE)&gt;0,SUMIF($A$26:$A$34,A28,$D$26:$D$34)&lt;10),VLOOKUP(A28,Instellingen!$A$10:$F$17,5,FALSE),0))</f>
        <v>0</v>
      </c>
      <c r="P28" s="44">
        <f>IF(D28=0,0,D28*E28*Instellingen!$B$5)</f>
        <v>0</v>
      </c>
      <c r="Q28" s="44">
        <f>IF(G28=0,0,IF(F28="Van Ranst moule",D28*Instellingen!$B$6,IF(F28="Externe moule",D28*Instellingen!$B$7,0))+IF(R28="Ja",CEILING(G28/250,1)*15,0)+IF(S28="Ja",CEILING(G28/500,1)*50,0))</f>
        <v>0</v>
      </c>
      <c r="R28" s="45"/>
      <c r="S28" s="45"/>
      <c r="T28" s="43">
        <f>IF(LEFT(A28,4)="Goud",G28*VLOOKUP(A28,Instellingen!$A$10:$F$17,2,FALSE)*1.1,0)</f>
        <v>0</v>
      </c>
    </row>
    <row r="29" spans="1:20" s="41" customFormat="1" ht="28.5" customHeight="1">
      <c r="A29" s="61"/>
      <c r="B29" s="61"/>
      <c r="C29" s="62"/>
      <c r="D29" s="63"/>
      <c r="E29" s="63"/>
      <c r="F29" s="61"/>
      <c r="G29" s="43">
        <f>IF(OR(A29="",C29="",D29=""),0,IF(B29="Was",C29*VLOOKUP(A29,Instellingen!$A$10:$F$17,3,FALSE),C29)*D29)</f>
        <v>0</v>
      </c>
      <c r="H29" s="44">
        <f>SUM(M29:Q29)</f>
        <v>0</v>
      </c>
      <c r="I29" s="43">
        <f>IF(OR(T29="",T29=0),0,ROUNDUP(T29/0.5,0)*0.5+0.2)</f>
        <v>0</v>
      </c>
      <c r="M29" s="44">
        <f>IF(G29=0,0,IF(G29/D29&gt;IF(LEFT(A29,4)="Goud",100,1000),0,VLOOKUP(G29/D29,Tarieven!$H$2:$J$12,IF(LEFT(A29,4)="Goud",3,2),TRUE)*D29*(1-IF(G29/D29&lt;=IF(LEFT(A29,4)="Goud",100,150),VLOOKUP(SUMIF($A$26:$A$34,A29,$D$26:$D$34),Tarieven!$E$2:$F$6,2,TRUE),0))))</f>
        <v>0</v>
      </c>
      <c r="N29" s="44">
        <f>IF(G29=0,0,IF(A29="Zilver 925",G29*$B$6*0.925*1.15,IF(A29="Brons",G29*0.12,IF($B$8="Aanleveren Au 999",0,G29*$B$7*VLOOKUP(A29,Instellingen!$A$10:$F$17,2,FALSE)*1.1))))</f>
        <v>0</v>
      </c>
      <c r="O29" s="44">
        <f>IF(G29=0,0,IF(VLOOKUP(A29,Instellingen!$A$10:$F$17,4,FALSE)&gt;0,G29*VLOOKUP(A29,Instellingen!$A$10:$F$17,4,FALSE),0)+IF(AND(VLOOKUP(A29,Instellingen!$A$10:$F$17,5,FALSE)&gt;0,SUMIF($A$26:$A$34,A29,$D$26:$D$34)&lt;10),VLOOKUP(A29,Instellingen!$A$10:$F$17,5,FALSE),0))</f>
        <v>0</v>
      </c>
      <c r="P29" s="44">
        <f>IF(D29=0,0,D29*E29*Instellingen!$B$5)</f>
        <v>0</v>
      </c>
      <c r="Q29" s="44">
        <f>IF(G29=0,0,IF(F29="Van Ranst moule",D29*Instellingen!$B$6,IF(F29="Externe moule",D29*Instellingen!$B$7,0))+IF(R29="Ja",CEILING(G29/250,1)*15,0)+IF(S29="Ja",CEILING(G29/500,1)*50,0))</f>
        <v>0</v>
      </c>
      <c r="R29" s="45"/>
      <c r="S29" s="45"/>
      <c r="T29" s="43">
        <f>IF(LEFT(A29,4)="Goud",G29*VLOOKUP(A29,Instellingen!$A$10:$F$17,2,FALSE)*1.1,0)</f>
        <v>0</v>
      </c>
    </row>
    <row r="30" spans="1:20" s="41" customFormat="1" ht="28.5" customHeight="1">
      <c r="A30" s="61"/>
      <c r="B30" s="61"/>
      <c r="C30" s="62"/>
      <c r="D30" s="63"/>
      <c r="E30" s="63"/>
      <c r="F30" s="61"/>
      <c r="G30" s="43">
        <f>IF(OR(A30="",C30="",D30=""),0,IF(B30="Was",C30*VLOOKUP(A30,Instellingen!$A$10:$F$17,3,FALSE),C30)*D30)</f>
        <v>0</v>
      </c>
      <c r="H30" s="44">
        <f>SUM(M30:Q30)</f>
        <v>0</v>
      </c>
      <c r="I30" s="43">
        <f>IF(OR(T30="",T30=0),0,ROUNDUP(T30/0.5,0)*0.5+0.2)</f>
        <v>0</v>
      </c>
      <c r="M30" s="44">
        <f>IF(G30=0,0,IF(G30/D30&gt;IF(LEFT(A30,4)="Goud",100,1000),0,VLOOKUP(G30/D30,Tarieven!$H$2:$J$12,IF(LEFT(A30,4)="Goud",3,2),TRUE)*D30*(1-IF(G30/D30&lt;=IF(LEFT(A30,4)="Goud",100,150),VLOOKUP(SUMIF($A$26:$A$34,A30,$D$26:$D$34),Tarieven!$E$2:$F$6,2,TRUE),0))))</f>
        <v>0</v>
      </c>
      <c r="N30" s="44">
        <f>IF(G30=0,0,IF(A30="Zilver 925",G30*$B$6*0.925*1.15,IF(A30="Brons",G30*0.12,IF($B$8="Aanleveren Au 999",0,G30*$B$7*VLOOKUP(A30,Instellingen!$A$10:$F$17,2,FALSE)*1.1))))</f>
        <v>0</v>
      </c>
      <c r="O30" s="44">
        <f>IF(G30=0,0,IF(VLOOKUP(A30,Instellingen!$A$10:$F$17,4,FALSE)&gt;0,G30*VLOOKUP(A30,Instellingen!$A$10:$F$17,4,FALSE),0)+IF(AND(VLOOKUP(A30,Instellingen!$A$10:$F$17,5,FALSE)&gt;0,SUMIF($A$26:$A$34,A30,$D$26:$D$34)&lt;10),VLOOKUP(A30,Instellingen!$A$10:$F$17,5,FALSE),0))</f>
        <v>0</v>
      </c>
      <c r="P30" s="44">
        <f>IF(D30=0,0,D30*E30*Instellingen!$B$5)</f>
        <v>0</v>
      </c>
      <c r="Q30" s="44">
        <f>IF(G30=0,0,IF(F30="Van Ranst moule",D30*Instellingen!$B$6,IF(F30="Externe moule",D30*Instellingen!$B$7,0))+IF(R30="Ja",CEILING(G30/250,1)*15,0)+IF(S30="Ja",CEILING(G30/500,1)*50,0))</f>
        <v>0</v>
      </c>
      <c r="R30" s="45"/>
      <c r="S30" s="45"/>
      <c r="T30" s="43">
        <f>IF(LEFT(A30,4)="Goud",G30*VLOOKUP(A30,Instellingen!$A$10:$F$17,2,FALSE)*1.1,0)</f>
        <v>0</v>
      </c>
    </row>
    <row r="31" spans="1:20" s="41" customFormat="1" ht="28.5" customHeight="1">
      <c r="A31" s="61"/>
      <c r="B31" s="61"/>
      <c r="C31" s="62"/>
      <c r="D31" s="63"/>
      <c r="E31" s="63"/>
      <c r="F31" s="61"/>
      <c r="G31" s="43">
        <f>IF(OR(A31="",C31="",D31=""),0,IF(B31="Was",C31*VLOOKUP(A31,Instellingen!$A$10:$F$17,3,FALSE),C31)*D31)</f>
        <v>0</v>
      </c>
      <c r="H31" s="44">
        <f>SUM(M31:Q31)</f>
        <v>0</v>
      </c>
      <c r="I31" s="43">
        <f>IF(OR(T31="",T31=0),0,ROUNDUP(T31/0.5,0)*0.5+0.2)</f>
        <v>0</v>
      </c>
      <c r="M31" s="44">
        <f>IF(G31=0,0,IF(G31/D31&gt;IF(LEFT(A31,4)="Goud",100,1000),0,VLOOKUP(G31/D31,Tarieven!$H$2:$J$12,IF(LEFT(A31,4)="Goud",3,2),TRUE)*D31*(1-IF(G31/D31&lt;=IF(LEFT(A31,4)="Goud",100,150),VLOOKUP(SUMIF($A$26:$A$34,A31,$D$26:$D$34),Tarieven!$E$2:$F$6,2,TRUE),0))))</f>
        <v>0</v>
      </c>
      <c r="N31" s="44">
        <f>IF(G31=0,0,IF(A31="Zilver 925",G31*$B$6*0.925*1.15,IF(A31="Brons",G31*0.12,IF($B$8="Aanleveren Au 999",0,G31*$B$7*VLOOKUP(A31,Instellingen!$A$10:$F$17,2,FALSE)*1.1))))</f>
        <v>0</v>
      </c>
      <c r="O31" s="44">
        <f>IF(G31=0,0,IF(VLOOKUP(A31,Instellingen!$A$10:$F$17,4,FALSE)&gt;0,G31*VLOOKUP(A31,Instellingen!$A$10:$F$17,4,FALSE),0)+IF(AND(VLOOKUP(A31,Instellingen!$A$10:$F$17,5,FALSE)&gt;0,SUMIF($A$26:$A$34,A31,$D$26:$D$34)&lt;10),VLOOKUP(A31,Instellingen!$A$10:$F$17,5,FALSE),0))</f>
        <v>0</v>
      </c>
      <c r="P31" s="44">
        <f>IF(D31=0,0,D31*E31*Instellingen!$B$5)</f>
        <v>0</v>
      </c>
      <c r="Q31" s="44">
        <f>IF(G31=0,0,IF(F31="Van Ranst moule",D31*Instellingen!$B$6,IF(F31="Externe moule",D31*Instellingen!$B$7,0))+IF(R31="Ja",CEILING(G31/250,1)*15,0)+IF(S31="Ja",CEILING(G31/500,1)*50,0))</f>
        <v>0</v>
      </c>
      <c r="R31" s="45"/>
      <c r="S31" s="45"/>
      <c r="T31" s="43">
        <f>IF(LEFT(A31,4)="Goud",G31*VLOOKUP(A31,Instellingen!$A$10:$F$17,2,FALSE)*1.1,0)</f>
        <v>0</v>
      </c>
    </row>
    <row r="32" spans="1:20" s="41" customFormat="1" ht="28.5" customHeight="1">
      <c r="A32" s="61"/>
      <c r="B32" s="61"/>
      <c r="C32" s="62"/>
      <c r="D32" s="63"/>
      <c r="E32" s="63"/>
      <c r="F32" s="61"/>
      <c r="G32" s="43">
        <f>IF(OR(A32="",C32="",D32=""),0,IF(B32="Was",C32*VLOOKUP(A32,Instellingen!$A$10:$F$17,3,FALSE),C32)*D32)</f>
        <v>0</v>
      </c>
      <c r="H32" s="44">
        <f>SUM(M32:Q32)</f>
        <v>0</v>
      </c>
      <c r="I32" s="43">
        <f>IF(OR(T32="",T32=0),0,ROUNDUP(T32/0.5,0)*0.5+0.2)</f>
        <v>0</v>
      </c>
      <c r="M32" s="44">
        <f>IF(G32=0,0,IF(G32/D32&gt;IF(LEFT(A32,4)="Goud",100,1000),0,VLOOKUP(G32/D32,Tarieven!$H$2:$J$12,IF(LEFT(A32,4)="Goud",3,2),TRUE)*D32*(1-IF(G32/D32&lt;=IF(LEFT(A32,4)="Goud",100,150),VLOOKUP(SUMIF($A$26:$A$34,A32,$D$26:$D$34),Tarieven!$E$2:$F$6,2,TRUE),0))))</f>
        <v>0</v>
      </c>
      <c r="N32" s="44">
        <f>IF(G32=0,0,IF(A32="Zilver 925",G32*$B$6*0.925*1.15,IF(A32="Brons",G32*0.12,IF($B$8="Aanleveren Au 999",0,G32*$B$7*VLOOKUP(A32,Instellingen!$A$10:$F$17,2,FALSE)*1.1))))</f>
        <v>0</v>
      </c>
      <c r="O32" s="44">
        <f>IF(G32=0,0,IF(VLOOKUP(A32,Instellingen!$A$10:$F$17,4,FALSE)&gt;0,G32*VLOOKUP(A32,Instellingen!$A$10:$F$17,4,FALSE),0)+IF(AND(VLOOKUP(A32,Instellingen!$A$10:$F$17,5,FALSE)&gt;0,SUMIF($A$26:$A$34,A32,$D$26:$D$34)&lt;10),VLOOKUP(A32,Instellingen!$A$10:$F$17,5,FALSE),0))</f>
        <v>0</v>
      </c>
      <c r="P32" s="44">
        <f>IF(D32=0,0,D32*E32*Instellingen!$B$5)</f>
        <v>0</v>
      </c>
      <c r="Q32" s="44">
        <f>IF(G32=0,0,IF(F32="Van Ranst moule",D32*Instellingen!$B$6,IF(F32="Externe moule",D32*Instellingen!$B$7,0))+IF(R32="Ja",CEILING(G32/250,1)*15,0)+IF(S32="Ja",CEILING(G32/500,1)*50,0))</f>
        <v>0</v>
      </c>
      <c r="R32" s="45"/>
      <c r="S32" s="45"/>
      <c r="T32" s="43">
        <f>IF(LEFT(A32,4)="Goud",G32*VLOOKUP(A32,Instellingen!$A$10:$F$17,2,FALSE)*1.1,0)</f>
        <v>0</v>
      </c>
    </row>
    <row r="33" spans="1:20" s="41" customFormat="1" ht="28.5" customHeight="1">
      <c r="A33" s="61"/>
      <c r="B33" s="61"/>
      <c r="C33" s="62"/>
      <c r="D33" s="63"/>
      <c r="E33" s="63"/>
      <c r="F33" s="61"/>
      <c r="G33" s="43">
        <f>IF(OR(A33="",C33="",D33=""),0,IF(B33="Was",C33*VLOOKUP(A33,Instellingen!$A$10:$F$17,3,FALSE),C33)*D33)</f>
        <v>0</v>
      </c>
      <c r="H33" s="44">
        <f>SUM(M33:Q33)</f>
        <v>0</v>
      </c>
      <c r="I33" s="43">
        <f>IF(OR(T33="",T33=0),0,ROUNDUP(T33/0.5,0)*0.5+0.2)</f>
        <v>0</v>
      </c>
      <c r="M33" s="44">
        <f>IF(G33=0,0,IF(G33/D33&gt;IF(LEFT(A33,4)="Goud",100,1000),0,VLOOKUP(G33/D33,Tarieven!$H$2:$J$12,IF(LEFT(A33,4)="Goud",3,2),TRUE)*D33*(1-IF(G33/D33&lt;=IF(LEFT(A33,4)="Goud",100,150),VLOOKUP(SUMIF($A$26:$A$34,A33,$D$26:$D$34),Tarieven!$E$2:$F$6,2,TRUE),0))))</f>
        <v>0</v>
      </c>
      <c r="N33" s="44">
        <f>IF(G33=0,0,IF(A33="Zilver 925",G33*$B$6*0.925*1.15,IF(A33="Brons",G33*0.12,IF($B$8="Aanleveren Au 999",0,G33*$B$7*VLOOKUP(A33,Instellingen!$A$10:$F$17,2,FALSE)*1.1))))</f>
        <v>0</v>
      </c>
      <c r="O33" s="44">
        <f>IF(G33=0,0,IF(VLOOKUP(A33,Instellingen!$A$10:$F$17,4,FALSE)&gt;0,G33*VLOOKUP(A33,Instellingen!$A$10:$F$17,4,FALSE),0)+IF(AND(VLOOKUP(A33,Instellingen!$A$10:$F$17,5,FALSE)&gt;0,SUMIF($A$26:$A$34,A33,$D$26:$D$34)&lt;10),VLOOKUP(A33,Instellingen!$A$10:$F$17,5,FALSE),0))</f>
        <v>0</v>
      </c>
      <c r="P33" s="44">
        <f>IF(D33=0,0,D33*E33*Instellingen!$B$5)</f>
        <v>0</v>
      </c>
      <c r="Q33" s="44">
        <f>IF(G33=0,0,IF(F33="Van Ranst moule",D33*Instellingen!$B$6,IF(F33="Externe moule",D33*Instellingen!$B$7,0))+IF(R33="Ja",CEILING(G33/250,1)*15,0)+IF(S33="Ja",CEILING(G33/500,1)*50,0))</f>
        <v>0</v>
      </c>
      <c r="R33" s="45"/>
      <c r="S33" s="45"/>
      <c r="T33" s="43">
        <f>IF(LEFT(A33,4)="Goud",G33*VLOOKUP(A33,Instellingen!$A$10:$F$17,2,FALSE)*1.1,0)</f>
        <v>0</v>
      </c>
    </row>
    <row r="34" spans="1:20" s="41" customFormat="1" ht="28.5" customHeight="1">
      <c r="A34" s="61"/>
      <c r="B34" s="61"/>
      <c r="C34" s="62"/>
      <c r="D34" s="63"/>
      <c r="E34" s="63"/>
      <c r="F34" s="61"/>
      <c r="G34" s="43">
        <f>IF(OR(A34="",C34="",D34=""),0,IF(B34="Was",C34*VLOOKUP(A34,Instellingen!$A$10:$F$17,3,FALSE),C34)*D34)</f>
        <v>0</v>
      </c>
      <c r="H34" s="44">
        <f>SUM(M34:Q34)</f>
        <v>0</v>
      </c>
      <c r="I34" s="43">
        <f>IF(OR(T34="",T34=0),0,ROUNDUP(T34/0.5,0)*0.5+0.2)</f>
        <v>0</v>
      </c>
      <c r="M34" s="44">
        <f>IF(G34=0,0,IF(G34/D34&gt;IF(LEFT(A34,4)="Goud",100,1000),0,VLOOKUP(G34/D34,Tarieven!$H$2:$J$12,IF(LEFT(A34,4)="Goud",3,2),TRUE)*D34*(1-IF(G34/D34&lt;=IF(LEFT(A34,4)="Goud",100,150),VLOOKUP(SUMIF($A$26:$A$34,A34,$D$26:$D$34),Tarieven!$E$2:$F$6,2,TRUE),0))))</f>
        <v>0</v>
      </c>
      <c r="N34" s="44">
        <f>IF(G34=0,0,IF(A34="Zilver 925",G34*$B$6*0.925*1.15,IF(A34="Brons",G34*0.12,IF($B$8="Aanleveren Au 999",0,G34*$B$7*VLOOKUP(A34,Instellingen!$A$10:$F$17,2,FALSE)*1.1))))</f>
        <v>0</v>
      </c>
      <c r="O34" s="44">
        <f>IF(G34=0,0,IF(VLOOKUP(A34,Instellingen!$A$10:$F$17,4,FALSE)&gt;0,G34*VLOOKUP(A34,Instellingen!$A$10:$F$17,4,FALSE),0)+IF(AND(VLOOKUP(A34,Instellingen!$A$10:$F$17,5,FALSE)&gt;0,SUMIF($A$26:$A$34,A34,$D$26:$D$34)&lt;10),VLOOKUP(A34,Instellingen!$A$10:$F$17,5,FALSE),0))</f>
        <v>0</v>
      </c>
      <c r="P34" s="44">
        <f>IF(D34=0,0,D34*E34*Instellingen!$B$5)</f>
        <v>0</v>
      </c>
      <c r="Q34" s="44">
        <f>IF(G34=0,0,IF(F34="Van Ranst moule",D34*Instellingen!$B$6,IF(F34="Externe moule",D34*Instellingen!$B$7,0))+IF(R34="Ja",CEILING(G34/250,1)*15,0)+IF(S34="Ja",CEILING(G34/500,1)*50,0))</f>
        <v>0</v>
      </c>
      <c r="R34" s="45"/>
      <c r="S34" s="45"/>
      <c r="T34" s="43">
        <f>IF(LEFT(A34,4)="Goud",G34*VLOOKUP(A34,Instellingen!$A$10:$F$17,2,FALSE)*1.1,0)</f>
        <v>0</v>
      </c>
    </row>
    <row r="35" spans="1:20" s="41" customFormat="1" ht="28.5" customHeight="1"/>
    <row r="36" spans="1:20" s="41" customFormat="1" ht="28.5" customHeight="1">
      <c r="A36" s="46"/>
      <c r="B36" s="46"/>
      <c r="C36" s="46"/>
      <c r="D36" s="46"/>
      <c r="E36" s="46"/>
      <c r="F36" s="46"/>
      <c r="G36" s="46"/>
      <c r="H36" s="46"/>
      <c r="I36" s="46"/>
      <c r="J36" s="46"/>
      <c r="K36" s="46"/>
      <c r="L36" s="46"/>
    </row>
  </sheetData>
  <sheetProtection algorithmName="SHA-512" hashValue="tGv5rjV6DbFolNQhd1epEoy8x0npTmJQIedAWZeIZEDttR6eswahytepOkDzkuWs8bnaPbFMP/11l7R/GCrgjw==" saltValue="DizXIjqmBqhOUrEcrDBSxA==" spinCount="100000" sheet="1" objects="1" scenarios="1" selectLockedCells="1"/>
  <mergeCells count="6">
    <mergeCell ref="A1:L1"/>
    <mergeCell ref="A3:D3"/>
    <mergeCell ref="F3:H3"/>
    <mergeCell ref="J3:L3"/>
    <mergeCell ref="A36:L36"/>
    <mergeCell ref="A5:B5"/>
  </mergeCells>
  <phoneticPr fontId="6" type="noConversion"/>
  <dataValidations count="4">
    <dataValidation type="list" sqref="B8" xr:uid="{00000000-0002-0000-0000-000000000000}">
      <formula1>"Aangerekend,Aanleveren Au 999"</formula1>
    </dataValidation>
    <dataValidation type="list" sqref="B26:B34" xr:uid="{00000000-0002-0000-0000-000002000000}">
      <formula1>"Was,Metaal"</formula1>
    </dataValidation>
    <dataValidation type="list" sqref="F26:F34" xr:uid="{00000000-0002-0000-0000-000003000000}">
      <formula1>"Geen,Van Ranst moule,Externe moule"</formula1>
    </dataValidation>
    <dataValidation type="list" sqref="R26:S34" xr:uid="{00000000-0002-0000-0000-000004000000}">
      <formula1>"Nee,Ja"</formula1>
    </dataValidation>
  </dataValidations>
  <pageMargins left="0.7" right="0.7" top="0.75" bottom="0.75" header="0.3" footer="0.3"/>
  <pageSetup paperSize="9" scale="41" orientation="landscape" r:id="rId1"/>
  <extLst>
    <ext xmlns:x14="http://schemas.microsoft.com/office/spreadsheetml/2009/9/main" uri="{CCE6A557-97BC-4b89-ADB6-D9C93CAAB3DF}">
      <x14:dataValidations xmlns:xm="http://schemas.microsoft.com/office/excel/2006/main" count="1">
        <x14:dataValidation type="list" xr:uid="{00000000-0002-0000-0000-000001000000}">
          <x14:formula1>
            <xm:f>Lijsten!$A$2:$A$9</xm:f>
          </x14:formula1>
          <xm:sqref>A26:A34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
  <sheetViews>
    <sheetView showGridLines="0" workbookViewId="0">
      <selection activeCell="B2" sqref="B2"/>
    </sheetView>
  </sheetViews>
  <sheetFormatPr defaultRowHeight="14.25"/>
  <cols>
    <col min="1" max="1" width="43" customWidth="1"/>
    <col min="2" max="5" width="20" customWidth="1"/>
    <col min="6" max="6" width="40" customWidth="1"/>
  </cols>
  <sheetData>
    <row r="1" spans="1:6" ht="19.5">
      <c r="A1" s="19" t="s">
        <v>20</v>
      </c>
      <c r="B1" s="20"/>
      <c r="C1" s="20"/>
      <c r="D1" s="20"/>
      <c r="E1" s="20"/>
      <c r="F1" s="21"/>
    </row>
    <row r="2" spans="1:6">
      <c r="A2" s="1" t="s">
        <v>21</v>
      </c>
      <c r="B2" s="2">
        <f>'GIETPRIJS SIMULATOR'!B6</f>
        <v>1.84</v>
      </c>
      <c r="C2" s="3"/>
      <c r="D2" s="3"/>
      <c r="E2" s="3"/>
      <c r="F2" s="4"/>
    </row>
    <row r="3" spans="1:6">
      <c r="A3" s="1" t="s">
        <v>22</v>
      </c>
      <c r="B3" s="2">
        <f>'GIETPRIJS SIMULATOR'!B7</f>
        <v>122.57299999999999</v>
      </c>
      <c r="C3" s="3"/>
      <c r="D3" s="3"/>
      <c r="E3" s="3"/>
      <c r="F3" s="4"/>
    </row>
    <row r="4" spans="1:6">
      <c r="A4" s="1" t="s">
        <v>23</v>
      </c>
      <c r="B4" s="5">
        <v>0.21</v>
      </c>
      <c r="C4" s="3"/>
      <c r="D4" s="3"/>
      <c r="E4" s="3"/>
      <c r="F4" s="4"/>
    </row>
    <row r="5" spans="1:6">
      <c r="A5" s="1" t="s">
        <v>24</v>
      </c>
      <c r="B5" s="6">
        <v>1.4</v>
      </c>
      <c r="C5" s="3"/>
      <c r="D5" s="3"/>
      <c r="E5" s="3"/>
      <c r="F5" s="4"/>
    </row>
    <row r="6" spans="1:6">
      <c r="A6" s="1" t="s">
        <v>25</v>
      </c>
      <c r="B6" s="6">
        <v>4.8</v>
      </c>
      <c r="C6" s="3"/>
      <c r="D6" s="3"/>
      <c r="E6" s="3"/>
      <c r="F6" s="4"/>
    </row>
    <row r="7" spans="1:6">
      <c r="A7" s="1" t="s">
        <v>26</v>
      </c>
      <c r="B7" s="6">
        <v>6.5</v>
      </c>
      <c r="C7" s="3"/>
      <c r="D7" s="3"/>
      <c r="E7" s="3"/>
      <c r="F7" s="4"/>
    </row>
    <row r="8" spans="1:6">
      <c r="A8" s="1"/>
      <c r="B8" s="3"/>
      <c r="C8" s="3"/>
      <c r="D8" s="3"/>
      <c r="E8" s="3"/>
      <c r="F8" s="4"/>
    </row>
    <row r="9" spans="1:6" ht="30">
      <c r="A9" s="7" t="s">
        <v>4</v>
      </c>
      <c r="B9" s="8" t="s">
        <v>27</v>
      </c>
      <c r="C9" s="8" t="s">
        <v>28</v>
      </c>
      <c r="D9" s="8" t="s">
        <v>29</v>
      </c>
      <c r="E9" s="8" t="s">
        <v>30</v>
      </c>
      <c r="F9" s="9" t="s">
        <v>31</v>
      </c>
    </row>
    <row r="10" spans="1:6">
      <c r="A10" s="1" t="s">
        <v>32</v>
      </c>
      <c r="B10" s="10">
        <v>0.92500000000000004</v>
      </c>
      <c r="C10" s="11">
        <v>10.5</v>
      </c>
      <c r="D10" s="11">
        <v>0</v>
      </c>
      <c r="E10" s="11">
        <v>0</v>
      </c>
      <c r="F10" s="12" t="s">
        <v>33</v>
      </c>
    </row>
    <row r="11" spans="1:6">
      <c r="A11" s="1" t="s">
        <v>34</v>
      </c>
      <c r="B11" s="10">
        <v>1</v>
      </c>
      <c r="C11" s="11">
        <v>8.8000000000000007</v>
      </c>
      <c r="D11" s="11">
        <v>0</v>
      </c>
      <c r="E11" s="11">
        <v>0</v>
      </c>
      <c r="F11" s="12" t="s">
        <v>35</v>
      </c>
    </row>
    <row r="12" spans="1:6">
      <c r="A12" s="1" t="s">
        <v>36</v>
      </c>
      <c r="B12" s="10">
        <v>0.75</v>
      </c>
      <c r="C12" s="11">
        <v>15.2</v>
      </c>
      <c r="D12" s="11">
        <v>0</v>
      </c>
      <c r="E12" s="11">
        <v>0</v>
      </c>
      <c r="F12" s="12"/>
    </row>
    <row r="13" spans="1:6">
      <c r="A13" s="1" t="s">
        <v>37</v>
      </c>
      <c r="B13" s="10">
        <v>0.75</v>
      </c>
      <c r="C13" s="11">
        <v>15.2</v>
      </c>
      <c r="D13" s="11">
        <v>1.3</v>
      </c>
      <c r="E13" s="11">
        <v>0</v>
      </c>
      <c r="F13" s="12" t="s">
        <v>38</v>
      </c>
    </row>
    <row r="14" spans="1:6">
      <c r="A14" s="1" t="s">
        <v>39</v>
      </c>
      <c r="B14" s="10">
        <v>0.75</v>
      </c>
      <c r="C14" s="11">
        <v>15.2</v>
      </c>
      <c r="D14" s="11">
        <v>0</v>
      </c>
      <c r="E14" s="11">
        <v>35</v>
      </c>
      <c r="F14" s="12" t="s">
        <v>40</v>
      </c>
    </row>
    <row r="15" spans="1:6">
      <c r="A15" s="1" t="s">
        <v>41</v>
      </c>
      <c r="B15" s="10">
        <v>0.58499999999999996</v>
      </c>
      <c r="C15" s="11">
        <v>13.5</v>
      </c>
      <c r="D15" s="11">
        <v>0</v>
      </c>
      <c r="E15" s="11">
        <v>35</v>
      </c>
      <c r="F15" s="12" t="s">
        <v>40</v>
      </c>
    </row>
    <row r="16" spans="1:6">
      <c r="A16" s="1" t="s">
        <v>42</v>
      </c>
      <c r="B16" s="10">
        <v>0.58499999999999996</v>
      </c>
      <c r="C16" s="11">
        <v>13.5</v>
      </c>
      <c r="D16" s="11">
        <v>1.3</v>
      </c>
      <c r="E16" s="11">
        <v>35</v>
      </c>
      <c r="F16" s="12" t="s">
        <v>43</v>
      </c>
    </row>
    <row r="17" spans="1:6">
      <c r="A17" s="1" t="s">
        <v>44</v>
      </c>
      <c r="B17" s="10">
        <v>0.58499999999999996</v>
      </c>
      <c r="C17" s="11">
        <v>13.5</v>
      </c>
      <c r="D17" s="11">
        <v>0</v>
      </c>
      <c r="E17" s="11">
        <v>35</v>
      </c>
      <c r="F17" s="12" t="s">
        <v>40</v>
      </c>
    </row>
    <row r="18" spans="1:6">
      <c r="A18" s="1"/>
      <c r="B18" s="3"/>
      <c r="C18" s="3"/>
      <c r="D18" s="3"/>
      <c r="E18" s="3"/>
      <c r="F18" s="4"/>
    </row>
    <row r="19" spans="1:6">
      <c r="A19" s="22" t="s">
        <v>45</v>
      </c>
      <c r="B19" s="23"/>
      <c r="C19" s="23"/>
      <c r="D19" s="23"/>
      <c r="E19" s="23"/>
      <c r="F19" s="24"/>
    </row>
    <row r="20" spans="1:6">
      <c r="A20" s="25"/>
      <c r="B20" s="26"/>
      <c r="C20" s="26"/>
      <c r="D20" s="26"/>
      <c r="E20" s="26"/>
      <c r="F20" s="27"/>
    </row>
  </sheetData>
  <sheetProtection sheet="1" objects="1" scenarios="1"/>
  <mergeCells count="2">
    <mergeCell ref="A1:F1"/>
    <mergeCell ref="A19: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2"/>
  <sheetViews>
    <sheetView showGridLines="0" workbookViewId="0"/>
  </sheetViews>
  <sheetFormatPr defaultRowHeight="14.25"/>
  <cols>
    <col min="1" max="6" width="24" customWidth="1"/>
  </cols>
  <sheetData>
    <row r="1" spans="1:10" ht="15">
      <c r="A1" s="14" t="s">
        <v>46</v>
      </c>
      <c r="B1" s="14" t="s">
        <v>47</v>
      </c>
      <c r="C1" s="14" t="s">
        <v>48</v>
      </c>
      <c r="E1" s="14" t="s">
        <v>49</v>
      </c>
      <c r="F1" s="14" t="s">
        <v>50</v>
      </c>
      <c r="H1" s="14" t="s">
        <v>51</v>
      </c>
      <c r="I1" s="14" t="s">
        <v>52</v>
      </c>
      <c r="J1" s="14" t="s">
        <v>53</v>
      </c>
    </row>
    <row r="2" spans="1:10">
      <c r="A2" s="13">
        <v>5</v>
      </c>
      <c r="B2" s="15">
        <v>11</v>
      </c>
      <c r="C2" s="15">
        <v>14</v>
      </c>
      <c r="E2" s="13">
        <v>1</v>
      </c>
      <c r="F2" s="16">
        <v>0</v>
      </c>
      <c r="H2" s="13">
        <v>0</v>
      </c>
      <c r="I2" s="15">
        <v>11</v>
      </c>
      <c r="J2" s="15">
        <v>14</v>
      </c>
    </row>
    <row r="3" spans="1:10">
      <c r="A3" s="13">
        <v>10</v>
      </c>
      <c r="B3" s="15">
        <v>14.1</v>
      </c>
      <c r="C3" s="15">
        <v>16</v>
      </c>
      <c r="E3" s="13">
        <v>10</v>
      </c>
      <c r="F3" s="16">
        <v>0.4</v>
      </c>
      <c r="H3" s="13">
        <v>5.0000010000000001</v>
      </c>
      <c r="I3" s="15">
        <v>14.1</v>
      </c>
      <c r="J3" s="15">
        <v>16</v>
      </c>
    </row>
    <row r="4" spans="1:10">
      <c r="A4" s="13">
        <v>25</v>
      </c>
      <c r="B4" s="15">
        <v>17.399999999999999</v>
      </c>
      <c r="C4" s="15">
        <v>21</v>
      </c>
      <c r="E4" s="13">
        <v>25</v>
      </c>
      <c r="F4" s="16">
        <v>0.45</v>
      </c>
      <c r="H4" s="13">
        <v>10.000000999999999</v>
      </c>
      <c r="I4" s="15">
        <v>17.399999999999999</v>
      </c>
      <c r="J4" s="15">
        <v>21</v>
      </c>
    </row>
    <row r="5" spans="1:10">
      <c r="A5" s="13">
        <v>50</v>
      </c>
      <c r="B5" s="15">
        <v>23.8</v>
      </c>
      <c r="C5" s="15">
        <v>29</v>
      </c>
      <c r="E5" s="13">
        <v>50</v>
      </c>
      <c r="F5" s="16">
        <v>0.48</v>
      </c>
      <c r="H5" s="13">
        <v>25.000001000000001</v>
      </c>
      <c r="I5" s="15">
        <v>23.8</v>
      </c>
      <c r="J5" s="15">
        <v>29</v>
      </c>
    </row>
    <row r="6" spans="1:10">
      <c r="A6" s="13">
        <v>100</v>
      </c>
      <c r="B6" s="15">
        <v>33.6</v>
      </c>
      <c r="C6" s="15">
        <v>38</v>
      </c>
      <c r="E6" s="13">
        <v>100</v>
      </c>
      <c r="F6" s="16">
        <v>0.5</v>
      </c>
      <c r="H6" s="13">
        <v>50.000000999999997</v>
      </c>
      <c r="I6" s="15">
        <v>33.6</v>
      </c>
      <c r="J6" s="15">
        <v>38</v>
      </c>
    </row>
    <row r="7" spans="1:10">
      <c r="A7" s="13">
        <v>150</v>
      </c>
      <c r="B7" s="15">
        <v>58.9</v>
      </c>
      <c r="C7" s="15"/>
      <c r="H7" s="13">
        <v>100.000001</v>
      </c>
      <c r="I7" s="15">
        <v>58.9</v>
      </c>
      <c r="J7" s="15">
        <v>0</v>
      </c>
    </row>
    <row r="8" spans="1:10">
      <c r="A8" s="13">
        <v>200</v>
      </c>
      <c r="B8" s="15">
        <v>72.7</v>
      </c>
      <c r="C8" s="15"/>
      <c r="H8" s="13">
        <v>150.000001</v>
      </c>
      <c r="I8" s="15">
        <v>72.7</v>
      </c>
      <c r="J8" s="15">
        <v>0</v>
      </c>
    </row>
    <row r="9" spans="1:10">
      <c r="A9" s="13">
        <v>250</v>
      </c>
      <c r="B9" s="15">
        <v>96.9</v>
      </c>
      <c r="C9" s="15"/>
      <c r="H9" s="13">
        <v>200.000001</v>
      </c>
      <c r="I9" s="15">
        <v>96.9</v>
      </c>
      <c r="J9" s="15">
        <v>0</v>
      </c>
    </row>
    <row r="10" spans="1:10">
      <c r="A10" s="13">
        <v>500</v>
      </c>
      <c r="B10" s="15">
        <v>162.4</v>
      </c>
      <c r="C10" s="15"/>
      <c r="H10" s="13">
        <v>250.000001</v>
      </c>
      <c r="I10" s="15">
        <v>162.4</v>
      </c>
      <c r="J10" s="15">
        <v>0</v>
      </c>
    </row>
    <row r="11" spans="1:10">
      <c r="A11" s="13">
        <v>750</v>
      </c>
      <c r="B11" s="15">
        <v>208.4</v>
      </c>
      <c r="C11" s="15"/>
      <c r="H11" s="13">
        <v>500.000001</v>
      </c>
      <c r="I11" s="15">
        <v>208.4</v>
      </c>
      <c r="J11" s="15">
        <v>0</v>
      </c>
    </row>
    <row r="12" spans="1:10">
      <c r="A12" s="13">
        <v>1000</v>
      </c>
      <c r="B12" s="15">
        <v>254.4</v>
      </c>
      <c r="C12" s="15"/>
      <c r="H12" s="13">
        <v>750.000001</v>
      </c>
      <c r="I12" s="15">
        <v>254.4</v>
      </c>
      <c r="J12" s="15">
        <v>0</v>
      </c>
    </row>
  </sheetData>
  <sheetProtection algorithmName="SHA-512" hashValue="Rsak3fOsL5UQ3EEJctmGeffXEk+hYONcE23/r/nYXyfFH6D1aIj/QPiRTaHUjHCUaFfEGxwwmwoCFVFDFClKiQ==" saltValue="+rA0XFR02HSXMAQ85r/F3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9"/>
  <sheetViews>
    <sheetView workbookViewId="0"/>
  </sheetViews>
  <sheetFormatPr defaultRowHeight="14.25"/>
  <sheetData>
    <row r="1" spans="1:1">
      <c r="A1" s="17" t="s">
        <v>4</v>
      </c>
    </row>
    <row r="2" spans="1:1">
      <c r="A2" s="17" t="s">
        <v>32</v>
      </c>
    </row>
    <row r="3" spans="1:1">
      <c r="A3" s="17" t="s">
        <v>34</v>
      </c>
    </row>
    <row r="4" spans="1:1">
      <c r="A4" s="17" t="s">
        <v>36</v>
      </c>
    </row>
    <row r="5" spans="1:1">
      <c r="A5" s="17" t="s">
        <v>37</v>
      </c>
    </row>
    <row r="6" spans="1:1">
      <c r="A6" s="17" t="s">
        <v>39</v>
      </c>
    </row>
    <row r="7" spans="1:1">
      <c r="A7" s="17" t="s">
        <v>41</v>
      </c>
    </row>
    <row r="8" spans="1:1">
      <c r="A8" s="17" t="s">
        <v>42</v>
      </c>
    </row>
    <row r="9" spans="1:1">
      <c r="A9" s="17"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GIETPRIJS SIMULATOR</vt:lpstr>
      <vt:lpstr>Instellingen</vt:lpstr>
      <vt:lpstr>Tarieven</vt:lpstr>
      <vt:lpstr>Lijsten</vt:lpstr>
      <vt:lpstr>'GIETPRIJS SIMULATOR'!Afdrukbereik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Eigenaar</dc:creator>
  <cp:lastModifiedBy>Info | Van Ranst</cp:lastModifiedBy>
  <cp:lastPrinted>2026-09-03T14:02:13Z</cp:lastPrinted>
  <dcterms:created xsi:type="dcterms:W3CDTF">2026-09-03T13:23:35Z</dcterms:created>
  <dcterms:modified xsi:type="dcterms:W3CDTF">2026-09-03T14:42:19Z</dcterms:modified>
</cp:coreProperties>
</file>